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Consulting\Calapooia WC\Bryant Park and Bishops Rock\"/>
    </mc:Choice>
  </mc:AlternateContent>
  <bookViews>
    <workbookView xWindow="240" yWindow="468" windowWidth="17640" windowHeight="8148"/>
  </bookViews>
  <sheets>
    <sheet name="OPRD-Fitchett ac and plants" sheetId="5" r:id="rId1"/>
    <sheet name="OPRD-Fitchett prescr. and cost" sheetId="7" r:id="rId2"/>
  </sheets>
  <externalReferences>
    <externalReference r:id="rId3"/>
  </externalReferences>
  <definedNames>
    <definedName name="_xlnm.Print_Area" localSheetId="0">'OPRD-Fitchett ac and plants'!$A$1:$E$33</definedName>
    <definedName name="_xlnm.Print_Area" localSheetId="1">'OPRD-Fitchett prescr. and cost'!$A$1:$K$23</definedName>
  </definedNames>
  <calcPr calcId="152511"/>
</workbook>
</file>

<file path=xl/calcChain.xml><?xml version="1.0" encoding="utf-8"?>
<calcChain xmlns="http://schemas.openxmlformats.org/spreadsheetml/2006/main">
  <c r="K7" i="7" l="1"/>
  <c r="K2" i="7"/>
  <c r="K3" i="7"/>
  <c r="K9" i="7"/>
  <c r="K10" i="7"/>
  <c r="K11" i="7"/>
  <c r="F10" i="7" l="1"/>
  <c r="G10" i="7" s="1"/>
  <c r="B13" i="7" l="1"/>
  <c r="B2" i="7"/>
  <c r="G5" i="7" s="1"/>
  <c r="K12" i="7"/>
  <c r="K8" i="7"/>
  <c r="K6" i="7"/>
  <c r="F6" i="7"/>
  <c r="K4" i="7"/>
  <c r="K5" i="7"/>
  <c r="K22" i="7"/>
  <c r="K21" i="7"/>
  <c r="F21" i="7"/>
  <c r="G21" i="7" s="1"/>
  <c r="K20" i="7"/>
  <c r="K19" i="7"/>
  <c r="K18" i="7"/>
  <c r="K17" i="7"/>
  <c r="K16" i="7"/>
  <c r="F16" i="7"/>
  <c r="G16" i="7" s="1"/>
  <c r="K15" i="7"/>
  <c r="K14" i="7"/>
  <c r="K13" i="7"/>
  <c r="K23" i="7" l="1"/>
  <c r="G6" i="7"/>
  <c r="G23" i="7" s="1"/>
  <c r="D32" i="5"/>
  <c r="D33" i="5" s="1"/>
  <c r="E32" i="5"/>
  <c r="D34" i="5" l="1"/>
  <c r="E33" i="5"/>
  <c r="E39" i="5"/>
  <c r="D37" i="5" l="1"/>
  <c r="D38" i="5"/>
  <c r="D39" i="5"/>
  <c r="E37" i="5"/>
  <c r="E38" i="5"/>
  <c r="D40" i="5" l="1"/>
  <c r="E40" i="5"/>
</calcChain>
</file>

<file path=xl/sharedStrings.xml><?xml version="1.0" encoding="utf-8"?>
<sst xmlns="http://schemas.openxmlformats.org/spreadsheetml/2006/main" count="156" uniqueCount="105">
  <si>
    <t>Year</t>
  </si>
  <si>
    <t>Season</t>
  </si>
  <si>
    <t>Activity</t>
  </si>
  <si>
    <t>Species Name</t>
  </si>
  <si>
    <t>Common Name</t>
  </si>
  <si>
    <t>Psuedotsuga menziesii</t>
  </si>
  <si>
    <t>Douglas Fir</t>
  </si>
  <si>
    <t>Acer macrophyllum</t>
  </si>
  <si>
    <t>Bigleaf Maple</t>
  </si>
  <si>
    <t>Fraxinus latifolia</t>
  </si>
  <si>
    <t>Oregon Ash</t>
  </si>
  <si>
    <t>Populus trichocarpa</t>
  </si>
  <si>
    <t>Black Cottonwood</t>
  </si>
  <si>
    <t>Quercus garryana</t>
  </si>
  <si>
    <t>Oregon Oak</t>
  </si>
  <si>
    <t>Rhamnus purshiana</t>
  </si>
  <si>
    <t>Cascara</t>
  </si>
  <si>
    <t>Corylus cornuta</t>
    <phoneticPr fontId="1" type="noConversion"/>
  </si>
  <si>
    <t>Hazelnut</t>
    <phoneticPr fontId="1" type="noConversion"/>
  </si>
  <si>
    <t>Malus fusca</t>
  </si>
  <si>
    <t>Western Crabapple</t>
  </si>
  <si>
    <t>Acer circinatum</t>
  </si>
  <si>
    <t>Vine Maple</t>
  </si>
  <si>
    <t>Amelanchier alnifolia</t>
  </si>
  <si>
    <t>Serviceberry</t>
  </si>
  <si>
    <t>Cornus sericea</t>
  </si>
  <si>
    <t>Red Osier Dogwood</t>
  </si>
  <si>
    <t>Mahonia aquifolium</t>
  </si>
  <si>
    <t>Tall Oregon Grape</t>
  </si>
  <si>
    <t>Oemleria cerasiformis</t>
  </si>
  <si>
    <t>Indian Plum</t>
  </si>
  <si>
    <t>Physocarpus capitatus</t>
  </si>
  <si>
    <t>Ninebark</t>
  </si>
  <si>
    <t>Rosa pisocarpa</t>
  </si>
  <si>
    <t>Swamp Rose</t>
  </si>
  <si>
    <t>Rubus parviflorus</t>
  </si>
  <si>
    <t>Thimbleberry</t>
  </si>
  <si>
    <t>Sambucus racemosa</t>
  </si>
  <si>
    <t>Red Elderberry</t>
  </si>
  <si>
    <t>Spiraea douglasii</t>
  </si>
  <si>
    <t>Spiraea</t>
  </si>
  <si>
    <t>Symphoriocarpus albus</t>
  </si>
  <si>
    <t>Snowberry</t>
  </si>
  <si>
    <t>Prunus emarginata</t>
  </si>
  <si>
    <t>Fall</t>
  </si>
  <si>
    <t>Winter</t>
  </si>
  <si>
    <t>Preliminary Species List and Distribution</t>
  </si>
  <si>
    <t>Subtotal</t>
  </si>
  <si>
    <t>Acres</t>
  </si>
  <si>
    <t>Existing Forest Enhancement</t>
  </si>
  <si>
    <t>Estimated Plant Quantity (incl. 25% inter-plant in second year)</t>
  </si>
  <si>
    <t>Thuja plicata</t>
  </si>
  <si>
    <t>Abies grandis</t>
  </si>
  <si>
    <t>Western Red Cedar</t>
  </si>
  <si>
    <t>Grand Fir</t>
  </si>
  <si>
    <t>Bitter Cherry</t>
  </si>
  <si>
    <t>Mahonia repens</t>
  </si>
  <si>
    <t>Dull Oregon Grape</t>
  </si>
  <si>
    <t>Form</t>
  </si>
  <si>
    <t>Tree</t>
  </si>
  <si>
    <t>Salix sitchensis</t>
  </si>
  <si>
    <t>Salix lassiandra</t>
  </si>
  <si>
    <t>Salix fluviatilis</t>
  </si>
  <si>
    <t>Columbia Willow</t>
  </si>
  <si>
    <t>Pacific Willow</t>
  </si>
  <si>
    <t>Sitka Willow</t>
  </si>
  <si>
    <t>Shrub - large</t>
  </si>
  <si>
    <t>Shrub - small</t>
  </si>
  <si>
    <t>White Alder</t>
  </si>
  <si>
    <t>Alnus rhombifolia</t>
  </si>
  <si>
    <t>Plant Ratios</t>
  </si>
  <si>
    <t>Reforestation</t>
  </si>
  <si>
    <t>Feb</t>
  </si>
  <si>
    <t>Spring-Fall</t>
  </si>
  <si>
    <t>Inter-plant as necessary</t>
  </si>
  <si>
    <t>Project</t>
  </si>
  <si>
    <t>Install plants</t>
  </si>
  <si>
    <t>Stems/Acre</t>
  </si>
  <si>
    <t>Total Plants</t>
  </si>
  <si>
    <t>Seed and Plant Cost</t>
  </si>
  <si>
    <t>July</t>
  </si>
  <si>
    <t>Oct</t>
  </si>
  <si>
    <t>Number of Plants</t>
  </si>
  <si>
    <t>Unit</t>
  </si>
  <si>
    <t>No. of Units</t>
  </si>
  <si>
    <t>Unit Cost</t>
  </si>
  <si>
    <t>Contractor Subtotal</t>
  </si>
  <si>
    <t>Per your request, I've left contractor costs for Sarah to fill in. I suggest you have Rosario walk the site with the map to give you a quote based on hourly rather than acre rates.</t>
  </si>
  <si>
    <t>Spring</t>
  </si>
  <si>
    <t>Maintenance spot spray</t>
  </si>
  <si>
    <t>Summer</t>
  </si>
  <si>
    <t>Ring spray and 2-3 maintenance spot sprays per season as needed</t>
  </si>
  <si>
    <t>Cut treated blackberry</t>
  </si>
  <si>
    <t xml:space="preserve">Seed blackberry treatment areas </t>
  </si>
  <si>
    <t xml:space="preserve">Ring spray </t>
  </si>
  <si>
    <t>2015/2016</t>
  </si>
  <si>
    <t>Feb/March</t>
  </si>
  <si>
    <t>2017-2021</t>
  </si>
  <si>
    <t>Cut planting areas (if possible, contract with farmer to flail)</t>
  </si>
  <si>
    <t>2017-2019</t>
  </si>
  <si>
    <t>In slough planting areas, seed bare ground and install wetland plugs at 6" to 12" on center</t>
  </si>
  <si>
    <t>Site prep mow RCG</t>
  </si>
  <si>
    <t xml:space="preserve">Site prep spray RCG and blackberry </t>
  </si>
  <si>
    <t>Maintenance spot spray, treat RCG in confluence swale</t>
  </si>
  <si>
    <t>Site prep spray blackberry and RCG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</si>
</sst>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\$* #,##0.00_);_(\$* \(#,##0.00\);_(\$* \-??_);_(@_)"/>
    <numFmt numFmtId="167" formatCode="0.0"/>
    <numFmt numFmtId="168" formatCode="#,##0.0"/>
  </numFmts>
  <fonts count="11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10"/>
      <name val="Mang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3" fillId="0" borderId="0" applyFont="0" applyFill="0" applyBorder="0" applyAlignment="0" applyProtection="0"/>
    <xf numFmtId="166" fontId="4" fillId="0" borderId="0" applyFill="0" applyBorder="0" applyAlignment="0" applyProtection="0"/>
  </cellStyleXfs>
  <cellXfs count="78">
    <xf numFmtId="0" fontId="0" fillId="0" borderId="0" xfId="0"/>
    <xf numFmtId="0" fontId="6" fillId="2" borderId="0" xfId="0" applyFont="1" applyFill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168" fontId="6" fillId="2" borderId="1" xfId="0" applyNumberFormat="1" applyFont="1" applyFill="1" applyBorder="1" applyAlignment="1">
      <alignment horizontal="right" vertical="top"/>
    </xf>
    <xf numFmtId="167" fontId="6" fillId="2" borderId="0" xfId="0" applyNumberFormat="1" applyFont="1" applyFill="1" applyAlignment="1">
      <alignment horizontal="left" vertical="top"/>
    </xf>
    <xf numFmtId="3" fontId="6" fillId="2" borderId="0" xfId="0" applyNumberFormat="1" applyFont="1" applyFill="1" applyAlignment="1">
      <alignment horizontal="right" vertical="top"/>
    </xf>
    <xf numFmtId="164" fontId="6" fillId="2" borderId="0" xfId="0" applyNumberFormat="1" applyFont="1" applyFill="1" applyAlignment="1">
      <alignment horizontal="left" vertical="top"/>
    </xf>
    <xf numFmtId="2" fontId="6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4" xfId="0" applyNumberFormat="1" applyFont="1" applyFill="1" applyBorder="1" applyAlignment="1">
      <alignment horizontal="left" vertical="top" wrapText="1"/>
    </xf>
    <xf numFmtId="167" fontId="5" fillId="2" borderId="3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/>
    <xf numFmtId="1" fontId="6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left"/>
    </xf>
    <xf numFmtId="167" fontId="6" fillId="2" borderId="1" xfId="0" applyNumberFormat="1" applyFont="1" applyFill="1" applyBorder="1" applyAlignment="1">
      <alignment horizontal="left"/>
    </xf>
    <xf numFmtId="167" fontId="5" fillId="2" borderId="0" xfId="0" applyNumberFormat="1" applyFont="1" applyFill="1" applyAlignment="1">
      <alignment horizontal="right" vertical="top"/>
    </xf>
    <xf numFmtId="1" fontId="5" fillId="2" borderId="0" xfId="0" applyNumberFormat="1" applyFont="1" applyFill="1" applyAlignment="1">
      <alignment vertical="top"/>
    </xf>
    <xf numFmtId="0" fontId="7" fillId="0" borderId="1" xfId="0" applyFont="1" applyBorder="1" applyAlignment="1">
      <alignment vertical="center" wrapText="1"/>
    </xf>
    <xf numFmtId="10" fontId="6" fillId="2" borderId="0" xfId="0" applyNumberFormat="1" applyFont="1" applyFill="1" applyAlignment="1">
      <alignment horizontal="left" vertical="top"/>
    </xf>
    <xf numFmtId="9" fontId="6" fillId="2" borderId="0" xfId="0" applyNumberFormat="1" applyFont="1" applyFill="1" applyAlignment="1">
      <alignment horizontal="left" vertical="top"/>
    </xf>
    <xf numFmtId="3" fontId="6" fillId="2" borderId="0" xfId="0" applyNumberFormat="1" applyFont="1" applyFill="1" applyBorder="1" applyAlignment="1">
      <alignment horizontal="right" vertical="top"/>
    </xf>
    <xf numFmtId="164" fontId="6" fillId="2" borderId="0" xfId="0" applyNumberFormat="1" applyFont="1" applyFill="1" applyBorder="1" applyAlignment="1">
      <alignment horizontal="left" vertical="top"/>
    </xf>
    <xf numFmtId="167" fontId="6" fillId="2" borderId="0" xfId="0" applyNumberFormat="1" applyFont="1" applyFill="1" applyBorder="1" applyAlignment="1">
      <alignment horizontal="left"/>
    </xf>
    <xf numFmtId="9" fontId="6" fillId="2" borderId="0" xfId="0" applyNumberFormat="1" applyFont="1" applyFill="1" applyBorder="1" applyAlignment="1">
      <alignment horizontal="right" vertical="top"/>
    </xf>
    <xf numFmtId="167" fontId="5" fillId="2" borderId="1" xfId="0" applyNumberFormat="1" applyFont="1" applyFill="1" applyBorder="1" applyAlignment="1">
      <alignment horizontal="left" vertical="top" wrapText="1"/>
    </xf>
    <xf numFmtId="167" fontId="5" fillId="2" borderId="4" xfId="0" applyNumberFormat="1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/>
    </xf>
    <xf numFmtId="16" fontId="9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165" fontId="9" fillId="2" borderId="0" xfId="0" applyNumberFormat="1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65" fontId="9" fillId="2" borderId="1" xfId="0" applyNumberFormat="1" applyFont="1" applyFill="1" applyBorder="1" applyAlignment="1">
      <alignment vertical="top" wrapText="1"/>
    </xf>
    <xf numFmtId="1" fontId="6" fillId="2" borderId="0" xfId="0" applyNumberFormat="1" applyFont="1" applyFill="1" applyBorder="1" applyAlignment="1">
      <alignment vertical="top"/>
    </xf>
    <xf numFmtId="1" fontId="6" fillId="3" borderId="0" xfId="0" applyNumberFormat="1" applyFont="1" applyFill="1" applyBorder="1" applyAlignment="1"/>
    <xf numFmtId="10" fontId="6" fillId="2" borderId="0" xfId="0" applyNumberFormat="1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5" fillId="2" borderId="5" xfId="0" applyNumberFormat="1" applyFont="1" applyFill="1" applyBorder="1" applyAlignment="1">
      <alignment horizontal="left" vertical="top" wrapText="1"/>
    </xf>
    <xf numFmtId="167" fontId="5" fillId="2" borderId="5" xfId="0" applyNumberFormat="1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>
      <alignment horizontal="left" vertical="top"/>
    </xf>
    <xf numFmtId="165" fontId="8" fillId="2" borderId="1" xfId="0" applyNumberFormat="1" applyFont="1" applyFill="1" applyBorder="1" applyAlignment="1">
      <alignment horizontal="right" vertical="top" wrapText="1"/>
    </xf>
    <xf numFmtId="165" fontId="9" fillId="2" borderId="0" xfId="0" applyNumberFormat="1" applyFont="1" applyFill="1" applyBorder="1" applyAlignment="1">
      <alignment horizontal="right" vertical="top" wrapText="1"/>
    </xf>
    <xf numFmtId="165" fontId="9" fillId="2" borderId="1" xfId="0" applyNumberFormat="1" applyFont="1" applyFill="1" applyBorder="1" applyAlignment="1">
      <alignment vertical="top"/>
    </xf>
    <xf numFmtId="165" fontId="9" fillId="2" borderId="0" xfId="0" applyNumberFormat="1" applyFont="1" applyFill="1" applyBorder="1" applyAlignment="1">
      <alignment vertical="top" wrapText="1"/>
    </xf>
    <xf numFmtId="165" fontId="9" fillId="2" borderId="0" xfId="0" applyNumberFormat="1" applyFont="1" applyFill="1" applyBorder="1" applyAlignment="1">
      <alignment vertical="top"/>
    </xf>
    <xf numFmtId="1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left" vertical="top" wrapText="1"/>
    </xf>
    <xf numFmtId="167" fontId="6" fillId="2" borderId="4" xfId="0" applyNumberFormat="1" applyFont="1" applyFill="1" applyBorder="1" applyAlignment="1">
      <alignment horizontal="left" vertical="top"/>
    </xf>
    <xf numFmtId="0" fontId="6" fillId="4" borderId="1" xfId="0" applyFont="1" applyFill="1" applyBorder="1" applyAlignment="1">
      <alignment vertical="top" wrapText="1"/>
    </xf>
    <xf numFmtId="1" fontId="6" fillId="4" borderId="1" xfId="0" applyNumberFormat="1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right" vertical="top"/>
    </xf>
    <xf numFmtId="167" fontId="6" fillId="2" borderId="5" xfId="0" applyNumberFormat="1" applyFont="1" applyFill="1" applyBorder="1" applyAlignment="1">
      <alignment horizontal="left" vertical="top"/>
    </xf>
    <xf numFmtId="165" fontId="9" fillId="2" borderId="1" xfId="0" applyNumberFormat="1" applyFont="1" applyFill="1" applyBorder="1" applyAlignment="1">
      <alignment horizontal="right" vertical="top" wrapText="1"/>
    </xf>
    <xf numFmtId="3" fontId="9" fillId="2" borderId="1" xfId="0" applyNumberFormat="1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/>
    </xf>
    <xf numFmtId="1" fontId="6" fillId="4" borderId="1" xfId="0" applyNumberFormat="1" applyFont="1" applyFill="1" applyBorder="1" applyAlignment="1">
      <alignment vertical="top"/>
    </xf>
    <xf numFmtId="165" fontId="9" fillId="2" borderId="1" xfId="0" applyNumberFormat="1" applyFont="1" applyFill="1" applyBorder="1" applyAlignment="1">
      <alignment horizontal="right" vertical="top"/>
    </xf>
    <xf numFmtId="3" fontId="9" fillId="2" borderId="1" xfId="0" applyNumberFormat="1" applyFont="1" applyFill="1" applyBorder="1" applyAlignment="1">
      <alignment vertical="top"/>
    </xf>
    <xf numFmtId="0" fontId="9" fillId="2" borderId="5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 wrapText="1"/>
    </xf>
    <xf numFmtId="165" fontId="9" fillId="2" borderId="1" xfId="0" applyNumberFormat="1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1" fontId="9" fillId="2" borderId="0" xfId="0" applyNumberFormat="1" applyFont="1" applyFill="1" applyBorder="1" applyAlignment="1">
      <alignment horizontal="left" vertical="top"/>
    </xf>
    <xf numFmtId="167" fontId="6" fillId="2" borderId="4" xfId="0" applyNumberFormat="1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167" fontId="6" fillId="2" borderId="5" xfId="0" applyNumberFormat="1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67" fontId="6" fillId="2" borderId="6" xfId="0" applyNumberFormat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4">
    <cellStyle name="Currency 2" xfId="3"/>
    <cellStyle name="Currency 2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aft%20Bryant%20Park-Jordan%20Revegetation%20Propos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yant acres and plants"/>
      <sheetName val="Bryant prescription and costs"/>
    </sheetNames>
    <sheetDataSet>
      <sheetData sheetId="0">
        <row r="32">
          <cell r="E32">
            <v>56950</v>
          </cell>
          <cell r="F32">
            <v>32900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view="pageLayout" zoomScaleNormal="100" workbookViewId="0">
      <selection activeCell="G5" sqref="G5"/>
    </sheetView>
  </sheetViews>
  <sheetFormatPr defaultColWidth="9.109375" defaultRowHeight="15.6" x14ac:dyDescent="0.3"/>
  <cols>
    <col min="1" max="1" width="28" style="1" customWidth="1"/>
    <col min="2" max="2" width="33" style="4" customWidth="1"/>
    <col min="3" max="3" width="15.77734375" style="5" customWidth="1"/>
    <col min="4" max="4" width="15.33203125" style="6" customWidth="1"/>
    <col min="5" max="5" width="15.33203125" style="1" customWidth="1"/>
    <col min="6" max="6" width="12" style="7" bestFit="1" customWidth="1"/>
    <col min="7" max="7" width="12" style="18" customWidth="1"/>
    <col min="8" max="16384" width="9.109375" style="1"/>
  </cols>
  <sheetData>
    <row r="1" spans="1:10" x14ac:dyDescent="0.3">
      <c r="A1" s="8" t="s">
        <v>46</v>
      </c>
    </row>
    <row r="2" spans="1:10" ht="33" customHeight="1" x14ac:dyDescent="0.3">
      <c r="A2" s="9" t="s">
        <v>3</v>
      </c>
      <c r="B2" s="25" t="s">
        <v>4</v>
      </c>
      <c r="C2" s="25" t="s">
        <v>58</v>
      </c>
      <c r="D2" s="76" t="s">
        <v>50</v>
      </c>
      <c r="E2" s="77"/>
    </row>
    <row r="3" spans="1:10" ht="31.2" x14ac:dyDescent="0.3">
      <c r="A3" s="41"/>
      <c r="B3" s="42"/>
      <c r="C3" s="10"/>
      <c r="D3" s="24" t="s">
        <v>49</v>
      </c>
      <c r="E3" s="24" t="s">
        <v>71</v>
      </c>
      <c r="F3" s="1"/>
      <c r="G3" s="1"/>
    </row>
    <row r="4" spans="1:10" x14ac:dyDescent="0.3">
      <c r="A4" s="41"/>
      <c r="B4" s="42"/>
      <c r="C4" s="10" t="s">
        <v>48</v>
      </c>
      <c r="D4" s="3">
        <v>8.6999999999999993</v>
      </c>
      <c r="E4" s="3">
        <v>12.5</v>
      </c>
      <c r="F4" s="1"/>
      <c r="G4" s="1"/>
    </row>
    <row r="5" spans="1:10" x14ac:dyDescent="0.3">
      <c r="A5" s="13" t="s">
        <v>56</v>
      </c>
      <c r="B5" s="14" t="s">
        <v>57</v>
      </c>
      <c r="C5" s="14" t="s">
        <v>67</v>
      </c>
      <c r="D5" s="12">
        <v>500</v>
      </c>
      <c r="E5" s="11"/>
      <c r="G5" s="37"/>
      <c r="H5" s="7"/>
      <c r="I5" s="7"/>
    </row>
    <row r="6" spans="1:10" x14ac:dyDescent="0.3">
      <c r="A6" s="13" t="s">
        <v>33</v>
      </c>
      <c r="B6" s="14" t="s">
        <v>34</v>
      </c>
      <c r="C6" s="14" t="s">
        <v>67</v>
      </c>
      <c r="D6" s="12">
        <v>1500</v>
      </c>
      <c r="E6" s="11">
        <v>6000</v>
      </c>
      <c r="G6" s="37"/>
      <c r="H6" s="7"/>
      <c r="I6" s="7"/>
    </row>
    <row r="7" spans="1:10" x14ac:dyDescent="0.3">
      <c r="A7" s="13" t="s">
        <v>35</v>
      </c>
      <c r="B7" s="14" t="s">
        <v>36</v>
      </c>
      <c r="C7" s="14" t="s">
        <v>67</v>
      </c>
      <c r="D7" s="12">
        <v>1500</v>
      </c>
      <c r="E7" s="11">
        <v>6000</v>
      </c>
      <c r="G7" s="37"/>
      <c r="H7" s="7"/>
      <c r="I7" s="7"/>
    </row>
    <row r="8" spans="1:10" x14ac:dyDescent="0.3">
      <c r="A8" s="13" t="s">
        <v>39</v>
      </c>
      <c r="B8" s="14" t="s">
        <v>40</v>
      </c>
      <c r="C8" s="14" t="s">
        <v>67</v>
      </c>
      <c r="D8" s="12">
        <v>4000</v>
      </c>
      <c r="E8" s="11">
        <v>6000</v>
      </c>
      <c r="G8" s="37"/>
      <c r="H8" s="7"/>
      <c r="I8" s="7"/>
    </row>
    <row r="9" spans="1:10" x14ac:dyDescent="0.3">
      <c r="A9" s="13" t="s">
        <v>41</v>
      </c>
      <c r="B9" s="14" t="s">
        <v>42</v>
      </c>
      <c r="C9" s="14" t="s">
        <v>67</v>
      </c>
      <c r="D9" s="12">
        <v>4000</v>
      </c>
      <c r="E9" s="11">
        <v>6000</v>
      </c>
      <c r="G9" s="37"/>
      <c r="J9" s="19"/>
    </row>
    <row r="10" spans="1:10" x14ac:dyDescent="0.3">
      <c r="A10" s="13" t="s">
        <v>25</v>
      </c>
      <c r="B10" s="14" t="s">
        <v>26</v>
      </c>
      <c r="C10" s="14" t="s">
        <v>66</v>
      </c>
      <c r="D10" s="12">
        <v>500</v>
      </c>
      <c r="E10" s="11">
        <v>2000</v>
      </c>
      <c r="G10" s="37"/>
      <c r="H10" s="7"/>
      <c r="I10" s="7"/>
      <c r="J10" s="19"/>
    </row>
    <row r="11" spans="1:10" x14ac:dyDescent="0.3">
      <c r="A11" s="13" t="s">
        <v>17</v>
      </c>
      <c r="B11" s="14" t="s">
        <v>18</v>
      </c>
      <c r="C11" s="14" t="s">
        <v>66</v>
      </c>
      <c r="D11" s="12"/>
      <c r="E11" s="11">
        <v>500</v>
      </c>
      <c r="G11" s="37"/>
      <c r="H11" s="7"/>
      <c r="I11" s="7"/>
      <c r="J11" s="19"/>
    </row>
    <row r="12" spans="1:10" x14ac:dyDescent="0.3">
      <c r="A12" s="13" t="s">
        <v>27</v>
      </c>
      <c r="B12" s="14" t="s">
        <v>28</v>
      </c>
      <c r="C12" s="14" t="s">
        <v>66</v>
      </c>
      <c r="D12" s="12"/>
      <c r="E12" s="11">
        <v>2000</v>
      </c>
      <c r="G12" s="37"/>
      <c r="H12" s="7"/>
      <c r="I12" s="7"/>
      <c r="J12" s="19"/>
    </row>
    <row r="13" spans="1:10" x14ac:dyDescent="0.3">
      <c r="A13" s="13" t="s">
        <v>29</v>
      </c>
      <c r="B13" s="14" t="s">
        <v>30</v>
      </c>
      <c r="C13" s="14" t="s">
        <v>66</v>
      </c>
      <c r="D13" s="12">
        <v>500</v>
      </c>
      <c r="E13" s="11">
        <v>1200</v>
      </c>
      <c r="G13" s="37"/>
      <c r="H13" s="7"/>
      <c r="I13" s="7"/>
      <c r="J13" s="19"/>
    </row>
    <row r="14" spans="1:10" x14ac:dyDescent="0.3">
      <c r="A14" s="13" t="s">
        <v>31</v>
      </c>
      <c r="B14" s="14" t="s">
        <v>32</v>
      </c>
      <c r="C14" s="14" t="s">
        <v>66</v>
      </c>
      <c r="D14" s="12">
        <v>500</v>
      </c>
      <c r="E14" s="11">
        <v>800</v>
      </c>
      <c r="G14" s="37"/>
      <c r="H14" s="7"/>
      <c r="I14" s="7"/>
      <c r="J14" s="19"/>
    </row>
    <row r="15" spans="1:10" x14ac:dyDescent="0.3">
      <c r="A15" s="17" t="s">
        <v>62</v>
      </c>
      <c r="B15" s="14" t="s">
        <v>63</v>
      </c>
      <c r="C15" s="14" t="s">
        <v>66</v>
      </c>
      <c r="D15" s="12"/>
      <c r="E15" s="11">
        <v>500</v>
      </c>
      <c r="G15" s="37"/>
      <c r="H15" s="7"/>
      <c r="I15" s="7"/>
      <c r="J15" s="19"/>
    </row>
    <row r="16" spans="1:10" x14ac:dyDescent="0.3">
      <c r="A16" s="13" t="s">
        <v>61</v>
      </c>
      <c r="B16" s="14" t="s">
        <v>64</v>
      </c>
      <c r="C16" s="14" t="s">
        <v>66</v>
      </c>
      <c r="D16" s="12"/>
      <c r="E16" s="11">
        <v>500</v>
      </c>
      <c r="G16" s="37"/>
      <c r="H16" s="7"/>
      <c r="I16" s="7"/>
      <c r="J16" s="19"/>
    </row>
    <row r="17" spans="1:10" x14ac:dyDescent="0.3">
      <c r="A17" s="13" t="s">
        <v>60</v>
      </c>
      <c r="B17" s="14" t="s">
        <v>65</v>
      </c>
      <c r="C17" s="14" t="s">
        <v>66</v>
      </c>
      <c r="D17" s="12"/>
      <c r="E17" s="11">
        <v>500</v>
      </c>
      <c r="G17" s="37"/>
      <c r="H17" s="7"/>
      <c r="I17" s="7"/>
      <c r="J17" s="19"/>
    </row>
    <row r="18" spans="1:10" x14ac:dyDescent="0.3">
      <c r="A18" s="13" t="s">
        <v>37</v>
      </c>
      <c r="B18" s="14" t="s">
        <v>38</v>
      </c>
      <c r="C18" s="14" t="s">
        <v>66</v>
      </c>
      <c r="D18" s="12">
        <v>500</v>
      </c>
      <c r="E18" s="11">
        <v>800</v>
      </c>
      <c r="G18" s="37"/>
      <c r="J18" s="19"/>
    </row>
    <row r="19" spans="1:10" x14ac:dyDescent="0.3">
      <c r="A19" s="13" t="s">
        <v>52</v>
      </c>
      <c r="B19" s="14" t="s">
        <v>54</v>
      </c>
      <c r="C19" s="14" t="s">
        <v>59</v>
      </c>
      <c r="D19" s="12"/>
      <c r="E19" s="12">
        <v>50</v>
      </c>
      <c r="G19" s="36"/>
      <c r="H19" s="7"/>
      <c r="I19" s="7"/>
      <c r="J19" s="19"/>
    </row>
    <row r="20" spans="1:10" x14ac:dyDescent="0.3">
      <c r="A20" s="13" t="s">
        <v>21</v>
      </c>
      <c r="B20" s="14" t="s">
        <v>22</v>
      </c>
      <c r="C20" s="14" t="s">
        <v>59</v>
      </c>
      <c r="D20" s="12"/>
      <c r="E20" s="11">
        <v>600</v>
      </c>
      <c r="G20" s="37"/>
      <c r="H20" s="7"/>
      <c r="I20" s="7"/>
      <c r="J20" s="19"/>
    </row>
    <row r="21" spans="1:10" x14ac:dyDescent="0.3">
      <c r="A21" s="13" t="s">
        <v>7</v>
      </c>
      <c r="B21" s="14" t="s">
        <v>8</v>
      </c>
      <c r="C21" s="14" t="s">
        <v>59</v>
      </c>
      <c r="D21" s="12"/>
      <c r="E21" s="11">
        <v>400</v>
      </c>
      <c r="G21" s="37"/>
      <c r="H21" s="7"/>
      <c r="I21" s="7"/>
      <c r="J21" s="19"/>
    </row>
    <row r="22" spans="1:10" x14ac:dyDescent="0.3">
      <c r="A22" s="13" t="s">
        <v>69</v>
      </c>
      <c r="B22" s="14" t="s">
        <v>68</v>
      </c>
      <c r="C22" s="14" t="s">
        <v>59</v>
      </c>
      <c r="D22" s="12"/>
      <c r="E22" s="11">
        <v>400</v>
      </c>
      <c r="G22" s="37"/>
      <c r="H22" s="7"/>
      <c r="I22" s="7"/>
      <c r="J22" s="19"/>
    </row>
    <row r="23" spans="1:10" x14ac:dyDescent="0.3">
      <c r="A23" s="13" t="s">
        <v>23</v>
      </c>
      <c r="B23" s="14" t="s">
        <v>24</v>
      </c>
      <c r="C23" s="14" t="s">
        <v>59</v>
      </c>
      <c r="D23" s="12"/>
      <c r="E23" s="11">
        <v>600</v>
      </c>
      <c r="G23" s="37"/>
      <c r="H23" s="7"/>
      <c r="I23" s="7"/>
      <c r="J23" s="19"/>
    </row>
    <row r="24" spans="1:10" x14ac:dyDescent="0.3">
      <c r="A24" s="13" t="s">
        <v>9</v>
      </c>
      <c r="B24" s="14" t="s">
        <v>10</v>
      </c>
      <c r="C24" s="14" t="s">
        <v>59</v>
      </c>
      <c r="D24" s="12">
        <v>200</v>
      </c>
      <c r="E24" s="11">
        <v>600</v>
      </c>
      <c r="G24" s="37"/>
      <c r="H24" s="7"/>
      <c r="I24" s="7"/>
      <c r="J24" s="19"/>
    </row>
    <row r="25" spans="1:10" x14ac:dyDescent="0.3">
      <c r="A25" s="13" t="s">
        <v>19</v>
      </c>
      <c r="B25" s="14" t="s">
        <v>20</v>
      </c>
      <c r="C25" s="14" t="s">
        <v>59</v>
      </c>
      <c r="D25" s="12">
        <v>200</v>
      </c>
      <c r="E25" s="11">
        <v>600</v>
      </c>
      <c r="G25" s="37"/>
      <c r="H25" s="7"/>
      <c r="I25" s="7"/>
      <c r="J25" s="19"/>
    </row>
    <row r="26" spans="1:10" x14ac:dyDescent="0.3">
      <c r="A26" s="13" t="s">
        <v>11</v>
      </c>
      <c r="B26" s="14" t="s">
        <v>12</v>
      </c>
      <c r="C26" s="14" t="s">
        <v>59</v>
      </c>
      <c r="D26" s="12"/>
      <c r="E26" s="11">
        <v>400</v>
      </c>
      <c r="G26" s="37"/>
      <c r="H26" s="7"/>
      <c r="I26" s="7"/>
      <c r="J26" s="19"/>
    </row>
    <row r="27" spans="1:10" x14ac:dyDescent="0.3">
      <c r="A27" s="13" t="s">
        <v>43</v>
      </c>
      <c r="B27" s="14" t="s">
        <v>55</v>
      </c>
      <c r="C27" s="14" t="s">
        <v>59</v>
      </c>
      <c r="D27" s="12"/>
      <c r="E27" s="11">
        <v>300</v>
      </c>
      <c r="G27" s="37"/>
      <c r="H27" s="7"/>
      <c r="I27" s="7"/>
      <c r="J27" s="19"/>
    </row>
    <row r="28" spans="1:10" x14ac:dyDescent="0.3">
      <c r="A28" s="13" t="s">
        <v>5</v>
      </c>
      <c r="B28" s="14" t="s">
        <v>6</v>
      </c>
      <c r="C28" s="14" t="s">
        <v>59</v>
      </c>
      <c r="D28" s="12"/>
      <c r="E28" s="11">
        <v>50</v>
      </c>
      <c r="G28" s="37"/>
      <c r="H28" s="7"/>
      <c r="I28" s="7"/>
      <c r="J28" s="19"/>
    </row>
    <row r="29" spans="1:10" x14ac:dyDescent="0.3">
      <c r="A29" s="13" t="s">
        <v>13</v>
      </c>
      <c r="B29" s="14" t="s">
        <v>14</v>
      </c>
      <c r="C29" s="14" t="s">
        <v>59</v>
      </c>
      <c r="D29" s="12"/>
      <c r="E29" s="11">
        <v>100</v>
      </c>
      <c r="G29" s="37"/>
      <c r="H29" s="7"/>
      <c r="I29" s="7"/>
      <c r="J29" s="19"/>
    </row>
    <row r="30" spans="1:10" x14ac:dyDescent="0.3">
      <c r="A30" s="13" t="s">
        <v>15</v>
      </c>
      <c r="B30" s="14" t="s">
        <v>16</v>
      </c>
      <c r="C30" s="14" t="s">
        <v>59</v>
      </c>
      <c r="D30" s="12">
        <v>200</v>
      </c>
      <c r="E30" s="11">
        <v>600</v>
      </c>
      <c r="G30" s="37"/>
      <c r="H30" s="7"/>
      <c r="I30" s="7"/>
      <c r="J30" s="19"/>
    </row>
    <row r="31" spans="1:10" x14ac:dyDescent="0.3">
      <c r="A31" s="13" t="s">
        <v>51</v>
      </c>
      <c r="B31" s="14" t="s">
        <v>53</v>
      </c>
      <c r="C31" s="14" t="s">
        <v>59</v>
      </c>
      <c r="D31" s="12">
        <v>100</v>
      </c>
      <c r="E31" s="12"/>
      <c r="G31" s="36"/>
      <c r="J31" s="19"/>
    </row>
    <row r="32" spans="1:10" x14ac:dyDescent="0.3">
      <c r="C32" s="15" t="s">
        <v>47</v>
      </c>
      <c r="D32" s="16">
        <f>SUM(D5:D31)</f>
        <v>14200</v>
      </c>
      <c r="E32" s="16">
        <f>SUM(E5:E31)</f>
        <v>37500</v>
      </c>
      <c r="G32" s="38"/>
      <c r="J32" s="19"/>
    </row>
    <row r="33" spans="3:10" x14ac:dyDescent="0.3">
      <c r="C33" s="15" t="s">
        <v>77</v>
      </c>
      <c r="D33" s="16">
        <f>D32*0.75/D4</f>
        <v>1224.1379310344828</v>
      </c>
      <c r="E33" s="16">
        <f>E32*0.75/E4</f>
        <v>2250</v>
      </c>
      <c r="G33" s="38"/>
      <c r="J33" s="19"/>
    </row>
    <row r="34" spans="3:10" x14ac:dyDescent="0.3">
      <c r="C34" s="15" t="s">
        <v>78</v>
      </c>
      <c r="D34" s="16">
        <f>SUM(D32:E32)</f>
        <v>51700</v>
      </c>
      <c r="E34" s="16"/>
      <c r="G34" s="38"/>
      <c r="J34" s="19"/>
    </row>
    <row r="35" spans="3:10" x14ac:dyDescent="0.3">
      <c r="C35" s="15"/>
      <c r="D35" s="16"/>
      <c r="E35" s="16"/>
      <c r="G35" s="38"/>
      <c r="J35" s="19"/>
    </row>
    <row r="36" spans="3:10" x14ac:dyDescent="0.3">
      <c r="C36" s="26" t="s">
        <v>70</v>
      </c>
      <c r="D36" s="21"/>
      <c r="E36" s="2"/>
      <c r="G36" s="38"/>
    </row>
    <row r="37" spans="3:10" x14ac:dyDescent="0.3">
      <c r="C37" s="22" t="s">
        <v>67</v>
      </c>
      <c r="D37" s="23">
        <f>SUM(D5:D9)/D32</f>
        <v>0.8098591549295775</v>
      </c>
      <c r="E37" s="23">
        <f>SUM(E5:E9)/E32</f>
        <v>0.64</v>
      </c>
      <c r="G37" s="38"/>
    </row>
    <row r="38" spans="3:10" x14ac:dyDescent="0.3">
      <c r="C38" s="22" t="s">
        <v>66</v>
      </c>
      <c r="D38" s="23">
        <f>SUM(D10:D18)/D32</f>
        <v>0.14084507042253522</v>
      </c>
      <c r="E38" s="23">
        <f>SUM(E10:E18)/E32</f>
        <v>0.23466666666666666</v>
      </c>
      <c r="G38" s="38"/>
    </row>
    <row r="39" spans="3:10" x14ac:dyDescent="0.3">
      <c r="C39" s="22" t="s">
        <v>59</v>
      </c>
      <c r="D39" s="23">
        <f>SUM(D19:D31)/D32</f>
        <v>4.9295774647887321E-2</v>
      </c>
      <c r="E39" s="23">
        <f>SUM(E19:E31)/E32</f>
        <v>0.12533333333333332</v>
      </c>
    </row>
    <row r="40" spans="3:10" x14ac:dyDescent="0.3">
      <c r="C40" s="20"/>
      <c r="D40" s="23">
        <f>SUM(D37:D39)</f>
        <v>1</v>
      </c>
      <c r="E40" s="23">
        <f t="shared" ref="E40" si="0">SUM(E37:E39)</f>
        <v>1</v>
      </c>
    </row>
  </sheetData>
  <mergeCells count="1">
    <mergeCell ref="D2:E2"/>
  </mergeCells>
  <dataValidations count="1">
    <dataValidation type="decimal" operator="greaterThanOrEqual" allowBlank="1" showInputMessage="1" showErrorMessage="1" errorTitle="Invalid Quantity" error="Please enter a number greater than or equal to zero." sqref="G5:G27 E5:E27">
      <formula1>0</formula1>
    </dataValidation>
  </dataValidations>
  <pageMargins left="0.7" right="0.7" top="0.75" bottom="0.75" header="0.3" footer="0.3"/>
  <pageSetup scale="91" orientation="landscape" r:id="rId1"/>
  <headerFooter>
    <oddHeader>&amp;L&amp;"-,Bold"&amp;12OPRD-Fitchett Tract Revegetation Proposal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>
      <selection activeCell="C13" sqref="C13:E13"/>
    </sheetView>
  </sheetViews>
  <sheetFormatPr defaultColWidth="15" defaultRowHeight="15.6" x14ac:dyDescent="0.3"/>
  <cols>
    <col min="1" max="1" width="16.33203125" style="67" customWidth="1"/>
    <col min="2" max="2" width="6.44140625" style="29" customWidth="1"/>
    <col min="3" max="3" width="11.21875" style="29" customWidth="1"/>
    <col min="4" max="4" width="11.33203125" style="29" customWidth="1"/>
    <col min="5" max="5" width="39.33203125" style="67" customWidth="1"/>
    <col min="6" max="6" width="11.33203125" style="68" customWidth="1"/>
    <col min="7" max="9" width="11.33203125" style="45" customWidth="1"/>
    <col min="10" max="10" width="11.33203125" style="32" customWidth="1"/>
    <col min="11" max="11" width="11.33203125" style="29" customWidth="1"/>
    <col min="12" max="12" width="63" style="40" customWidth="1"/>
    <col min="13" max="16384" width="15" style="29"/>
  </cols>
  <sheetData>
    <row r="1" spans="1:12" s="27" customFormat="1" ht="46.8" x14ac:dyDescent="0.3">
      <c r="A1" s="34" t="s">
        <v>75</v>
      </c>
      <c r="B1" s="39" t="s">
        <v>48</v>
      </c>
      <c r="C1" s="34" t="s">
        <v>0</v>
      </c>
      <c r="D1" s="34" t="s">
        <v>1</v>
      </c>
      <c r="E1" s="34" t="s">
        <v>2</v>
      </c>
      <c r="F1" s="49" t="s">
        <v>82</v>
      </c>
      <c r="G1" s="44" t="s">
        <v>79</v>
      </c>
      <c r="H1" s="44" t="s">
        <v>83</v>
      </c>
      <c r="I1" s="44" t="s">
        <v>84</v>
      </c>
      <c r="J1" s="44" t="s">
        <v>85</v>
      </c>
      <c r="K1" s="50" t="s">
        <v>86</v>
      </c>
      <c r="L1" s="51" t="s">
        <v>87</v>
      </c>
    </row>
    <row r="2" spans="1:12" s="27" customFormat="1" ht="31.2" x14ac:dyDescent="0.3">
      <c r="A2" s="69" t="s">
        <v>49</v>
      </c>
      <c r="B2" s="52">
        <f>'OPRD-Fitchett ac and plants'!D4</f>
        <v>8.6999999999999993</v>
      </c>
      <c r="C2" s="33">
        <v>2015</v>
      </c>
      <c r="D2" s="31" t="s">
        <v>80</v>
      </c>
      <c r="E2" s="31" t="s">
        <v>101</v>
      </c>
      <c r="F2" s="49"/>
      <c r="G2" s="44"/>
      <c r="H2" s="44"/>
      <c r="I2" s="44"/>
      <c r="J2" s="44"/>
      <c r="K2" s="55">
        <f t="shared" ref="K2:K8" si="0">I2*J2</f>
        <v>0</v>
      </c>
      <c r="L2" s="51"/>
    </row>
    <row r="3" spans="1:12" x14ac:dyDescent="0.3">
      <c r="A3" s="70"/>
      <c r="B3" s="63"/>
      <c r="C3" s="33">
        <v>2015</v>
      </c>
      <c r="D3" s="31" t="s">
        <v>81</v>
      </c>
      <c r="E3" s="31" t="s">
        <v>102</v>
      </c>
      <c r="F3" s="60"/>
      <c r="G3" s="35"/>
      <c r="H3" s="57"/>
      <c r="I3" s="58"/>
      <c r="J3" s="35"/>
      <c r="K3" s="55">
        <f t="shared" si="0"/>
        <v>0</v>
      </c>
      <c r="L3" s="43"/>
    </row>
    <row r="4" spans="1:12" x14ac:dyDescent="0.3">
      <c r="A4" s="71"/>
      <c r="B4" s="56"/>
      <c r="C4" s="33" t="s">
        <v>95</v>
      </c>
      <c r="D4" s="31" t="s">
        <v>45</v>
      </c>
      <c r="E4" s="53" t="s">
        <v>92</v>
      </c>
      <c r="F4" s="60"/>
      <c r="G4" s="35"/>
      <c r="H4" s="57"/>
      <c r="I4" s="58"/>
      <c r="J4" s="35"/>
      <c r="K4" s="55">
        <f t="shared" si="0"/>
        <v>0</v>
      </c>
    </row>
    <row r="5" spans="1:12" x14ac:dyDescent="0.3">
      <c r="A5" s="70"/>
      <c r="B5" s="63"/>
      <c r="C5" s="33">
        <v>2016</v>
      </c>
      <c r="D5" s="28" t="s">
        <v>96</v>
      </c>
      <c r="E5" s="53" t="s">
        <v>93</v>
      </c>
      <c r="F5" s="54"/>
      <c r="G5" s="46">
        <f>B2*10*12</f>
        <v>1044</v>
      </c>
      <c r="H5" s="57"/>
      <c r="I5" s="62"/>
      <c r="J5" s="35"/>
      <c r="K5" s="55">
        <f t="shared" si="0"/>
        <v>0</v>
      </c>
    </row>
    <row r="6" spans="1:12" x14ac:dyDescent="0.3">
      <c r="A6" s="70"/>
      <c r="B6" s="63"/>
      <c r="C6" s="33">
        <v>2016</v>
      </c>
      <c r="D6" s="28" t="s">
        <v>96</v>
      </c>
      <c r="E6" s="53" t="s">
        <v>76</v>
      </c>
      <c r="F6" s="54">
        <f>'[1]Bryant acres and plants'!F32*0.75</f>
        <v>24675</v>
      </c>
      <c r="G6" s="35">
        <f>F6*0.5</f>
        <v>12337.5</v>
      </c>
      <c r="H6" s="57"/>
      <c r="I6" s="58"/>
      <c r="J6" s="35"/>
      <c r="K6" s="55">
        <f t="shared" si="0"/>
        <v>0</v>
      </c>
    </row>
    <row r="7" spans="1:12" x14ac:dyDescent="0.3">
      <c r="A7" s="70"/>
      <c r="B7" s="63"/>
      <c r="C7" s="33">
        <v>2016</v>
      </c>
      <c r="D7" s="53" t="s">
        <v>88</v>
      </c>
      <c r="E7" s="53" t="s">
        <v>94</v>
      </c>
      <c r="F7" s="54"/>
      <c r="G7" s="35"/>
      <c r="H7" s="57"/>
      <c r="I7" s="58"/>
      <c r="J7" s="35"/>
      <c r="K7" s="55">
        <f t="shared" si="0"/>
        <v>0</v>
      </c>
    </row>
    <row r="8" spans="1:12" ht="31.2" x14ac:dyDescent="0.3">
      <c r="A8" s="70"/>
      <c r="B8" s="63"/>
      <c r="C8" s="33">
        <v>2016</v>
      </c>
      <c r="D8" s="53" t="s">
        <v>90</v>
      </c>
      <c r="E8" s="53" t="s">
        <v>103</v>
      </c>
      <c r="F8" s="54"/>
      <c r="G8" s="35"/>
      <c r="H8" s="57"/>
      <c r="I8" s="58"/>
      <c r="J8" s="35"/>
      <c r="K8" s="55">
        <f t="shared" si="0"/>
        <v>0</v>
      </c>
    </row>
    <row r="9" spans="1:12" ht="31.2" x14ac:dyDescent="0.3">
      <c r="A9" s="70"/>
      <c r="B9" s="63"/>
      <c r="C9" s="33">
        <v>2016</v>
      </c>
      <c r="D9" s="28" t="s">
        <v>44</v>
      </c>
      <c r="E9" s="53" t="s">
        <v>103</v>
      </c>
      <c r="F9" s="54"/>
      <c r="G9" s="35"/>
      <c r="H9" s="57"/>
      <c r="I9" s="58"/>
      <c r="J9" s="35"/>
      <c r="K9" s="55">
        <f t="shared" ref="K9:K11" si="1">I9*J9</f>
        <v>0</v>
      </c>
    </row>
    <row r="10" spans="1:12" x14ac:dyDescent="0.3">
      <c r="A10" s="70"/>
      <c r="B10" s="63"/>
      <c r="C10" s="33">
        <v>2017</v>
      </c>
      <c r="D10" s="30" t="s">
        <v>72</v>
      </c>
      <c r="E10" s="53" t="s">
        <v>74</v>
      </c>
      <c r="F10" s="54">
        <f>'[1]Bryant acres and plants'!F32*0.25</f>
        <v>8225</v>
      </c>
      <c r="G10" s="35">
        <f>F10*0.5</f>
        <v>4112.5</v>
      </c>
      <c r="H10" s="57"/>
      <c r="I10" s="58"/>
      <c r="J10" s="35"/>
      <c r="K10" s="55">
        <f t="shared" si="1"/>
        <v>0</v>
      </c>
    </row>
    <row r="11" spans="1:12" ht="46.8" x14ac:dyDescent="0.3">
      <c r="A11" s="70"/>
      <c r="B11" s="63"/>
      <c r="C11" s="33">
        <v>2017</v>
      </c>
      <c r="D11" s="30" t="s">
        <v>88</v>
      </c>
      <c r="E11" s="53" t="s">
        <v>100</v>
      </c>
      <c r="F11" s="54"/>
      <c r="G11" s="35"/>
      <c r="H11" s="57"/>
      <c r="I11" s="58"/>
      <c r="J11" s="35"/>
      <c r="K11" s="55">
        <f t="shared" si="1"/>
        <v>0</v>
      </c>
    </row>
    <row r="12" spans="1:12" ht="31.2" x14ac:dyDescent="0.3">
      <c r="A12" s="72"/>
      <c r="B12" s="66"/>
      <c r="C12" s="33" t="s">
        <v>99</v>
      </c>
      <c r="D12" s="28" t="s">
        <v>73</v>
      </c>
      <c r="E12" s="53" t="s">
        <v>91</v>
      </c>
      <c r="F12" s="54"/>
      <c r="G12" s="35"/>
      <c r="H12" s="57"/>
      <c r="I12" s="58"/>
      <c r="J12" s="35"/>
      <c r="K12" s="55">
        <f>I12*J12</f>
        <v>0</v>
      </c>
    </row>
    <row r="13" spans="1:12" x14ac:dyDescent="0.3">
      <c r="A13" s="73" t="s">
        <v>71</v>
      </c>
      <c r="B13" s="52">
        <f>'OPRD-Fitchett ac and plants'!E4</f>
        <v>12.5</v>
      </c>
      <c r="C13" s="64">
        <v>2015</v>
      </c>
      <c r="D13" s="59" t="s">
        <v>44</v>
      </c>
      <c r="E13" s="53" t="s">
        <v>104</v>
      </c>
      <c r="F13" s="60"/>
      <c r="G13" s="46"/>
      <c r="H13" s="61"/>
      <c r="I13" s="62"/>
      <c r="J13" s="35"/>
      <c r="K13" s="55">
        <f t="shared" ref="K13:K22" si="2">I13*J13</f>
        <v>0</v>
      </c>
      <c r="L13" s="43"/>
    </row>
    <row r="14" spans="1:12" ht="31.2" x14ac:dyDescent="0.3">
      <c r="A14" s="73"/>
      <c r="B14" s="56"/>
      <c r="C14" s="33" t="s">
        <v>95</v>
      </c>
      <c r="D14" s="31" t="s">
        <v>45</v>
      </c>
      <c r="E14" s="53" t="s">
        <v>98</v>
      </c>
      <c r="F14" s="60"/>
      <c r="G14" s="35"/>
      <c r="H14" s="57"/>
      <c r="I14" s="58"/>
      <c r="J14" s="35"/>
      <c r="K14" s="55">
        <f t="shared" si="2"/>
        <v>0</v>
      </c>
    </row>
    <row r="15" spans="1:12" x14ac:dyDescent="0.3">
      <c r="A15" s="73"/>
      <c r="B15" s="56"/>
      <c r="C15" s="64">
        <v>2016</v>
      </c>
      <c r="D15" s="28" t="s">
        <v>96</v>
      </c>
      <c r="E15" s="53" t="s">
        <v>93</v>
      </c>
      <c r="F15" s="54"/>
      <c r="G15" s="57"/>
      <c r="H15" s="57"/>
      <c r="I15" s="57"/>
      <c r="J15" s="65"/>
      <c r="K15" s="55">
        <f t="shared" si="2"/>
        <v>0</v>
      </c>
    </row>
    <row r="16" spans="1:12" x14ac:dyDescent="0.3">
      <c r="A16" s="73"/>
      <c r="B16" s="56"/>
      <c r="C16" s="64">
        <v>2016</v>
      </c>
      <c r="D16" s="28" t="s">
        <v>96</v>
      </c>
      <c r="E16" s="53" t="s">
        <v>76</v>
      </c>
      <c r="F16" s="54">
        <f>'[1]Bryant acres and plants'!E32*0.75</f>
        <v>42712.5</v>
      </c>
      <c r="G16" s="35">
        <f>F16*0.5</f>
        <v>21356.25</v>
      </c>
      <c r="H16" s="57"/>
      <c r="I16" s="58"/>
      <c r="J16" s="35"/>
      <c r="K16" s="55">
        <f t="shared" si="2"/>
        <v>0</v>
      </c>
    </row>
    <row r="17" spans="1:11" x14ac:dyDescent="0.3">
      <c r="A17" s="73"/>
      <c r="B17" s="56"/>
      <c r="C17" s="64">
        <v>2016</v>
      </c>
      <c r="D17" s="53" t="s">
        <v>88</v>
      </c>
      <c r="E17" s="53" t="s">
        <v>94</v>
      </c>
      <c r="F17" s="54"/>
      <c r="G17" s="35"/>
      <c r="H17" s="57"/>
      <c r="I17" s="58"/>
      <c r="J17" s="35"/>
      <c r="K17" s="55">
        <f t="shared" si="2"/>
        <v>0</v>
      </c>
    </row>
    <row r="18" spans="1:11" x14ac:dyDescent="0.3">
      <c r="A18" s="73"/>
      <c r="B18" s="56"/>
      <c r="C18" s="64">
        <v>2016</v>
      </c>
      <c r="D18" s="28" t="s">
        <v>88</v>
      </c>
      <c r="E18" s="53" t="s">
        <v>89</v>
      </c>
      <c r="F18" s="54"/>
      <c r="G18" s="35"/>
      <c r="H18" s="57"/>
      <c r="I18" s="58"/>
      <c r="J18" s="35"/>
      <c r="K18" s="55">
        <f t="shared" si="2"/>
        <v>0</v>
      </c>
    </row>
    <row r="19" spans="1:11" x14ac:dyDescent="0.3">
      <c r="A19" s="73"/>
      <c r="B19" s="56"/>
      <c r="C19" s="64">
        <v>2016</v>
      </c>
      <c r="D19" s="28" t="s">
        <v>90</v>
      </c>
      <c r="E19" s="53" t="s">
        <v>89</v>
      </c>
      <c r="F19" s="54"/>
      <c r="G19" s="35"/>
      <c r="H19" s="57"/>
      <c r="I19" s="58"/>
      <c r="J19" s="35"/>
      <c r="K19" s="55">
        <f t="shared" si="2"/>
        <v>0</v>
      </c>
    </row>
    <row r="20" spans="1:11" x14ac:dyDescent="0.3">
      <c r="A20" s="74"/>
      <c r="B20" s="63"/>
      <c r="C20" s="64">
        <v>2016</v>
      </c>
      <c r="D20" s="28" t="s">
        <v>44</v>
      </c>
      <c r="E20" s="53" t="s">
        <v>89</v>
      </c>
      <c r="F20" s="54"/>
      <c r="G20" s="35"/>
      <c r="H20" s="57"/>
      <c r="I20" s="58"/>
      <c r="J20" s="35"/>
      <c r="K20" s="55">
        <f t="shared" si="2"/>
        <v>0</v>
      </c>
    </row>
    <row r="21" spans="1:11" x14ac:dyDescent="0.3">
      <c r="A21" s="74"/>
      <c r="B21" s="63"/>
      <c r="C21" s="64">
        <v>2017</v>
      </c>
      <c r="D21" s="53" t="s">
        <v>72</v>
      </c>
      <c r="E21" s="53" t="s">
        <v>74</v>
      </c>
      <c r="F21" s="54">
        <f>'[1]Bryant acres and plants'!E32*0.25</f>
        <v>14237.5</v>
      </c>
      <c r="G21" s="35">
        <f>F21*0.5</f>
        <v>7118.75</v>
      </c>
      <c r="H21" s="57"/>
      <c r="I21" s="58"/>
      <c r="J21" s="35"/>
      <c r="K21" s="55">
        <f t="shared" si="2"/>
        <v>0</v>
      </c>
    </row>
    <row r="22" spans="1:11" ht="31.2" x14ac:dyDescent="0.3">
      <c r="A22" s="75"/>
      <c r="B22" s="66"/>
      <c r="C22" s="64" t="s">
        <v>97</v>
      </c>
      <c r="D22" s="53" t="s">
        <v>73</v>
      </c>
      <c r="E22" s="53" t="s">
        <v>91</v>
      </c>
      <c r="F22" s="54"/>
      <c r="G22" s="35"/>
      <c r="H22" s="57"/>
      <c r="I22" s="58"/>
      <c r="J22" s="35"/>
      <c r="K22" s="55">
        <f t="shared" si="2"/>
        <v>0</v>
      </c>
    </row>
    <row r="23" spans="1:11" x14ac:dyDescent="0.3">
      <c r="G23" s="47">
        <f>SUM(G2:G22)</f>
        <v>45969</v>
      </c>
      <c r="I23" s="47"/>
      <c r="J23" s="47"/>
      <c r="K23" s="48">
        <f>SUM(K2:K22)</f>
        <v>0</v>
      </c>
    </row>
  </sheetData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OPRD-Fitchett ac and plants</vt:lpstr>
      <vt:lpstr>OPRD-Fitchett prescr. and cost</vt:lpstr>
      <vt:lpstr>'OPRD-Fitchett ac and plants'!Print_Area</vt:lpstr>
      <vt:lpstr>'OPRD-Fitchett prescr. and cost'!Print_Area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2013-10-21T18:12:30Z</cp:lastPrinted>
  <dcterms:created xsi:type="dcterms:W3CDTF">2012-02-10T14:28:43Z</dcterms:created>
  <dcterms:modified xsi:type="dcterms:W3CDTF">2013-10-30T18:08:39Z</dcterms:modified>
</cp:coreProperties>
</file>